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lk discharge rate calculation"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<sst xmlns="http://schemas.openxmlformats.org/spreadsheetml/2006/main" count="77" uniqueCount="54">
  <si>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</si>
  <si>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</si>
  <si>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Bulk powder discharge rate estimation tool</t>
  </si>
  <si>
    <t xml:space="preserve">Cell to modify</t>
  </si>
  <si>
    <t xml:space="preserve">Calculated cell</t>
  </si>
  <si>
    <t xml:space="preserve">Data input</t>
  </si>
  <si>
    <t xml:space="preserve">For coarse powders &gt; 400 microns</t>
  </si>
  <si>
    <t xml:space="preserve">For fine powders &lt; 400 microns</t>
  </si>
  <si>
    <t xml:space="preserve">Conical</t>
  </si>
  <si>
    <t xml:space="preserve">Material</t>
  </si>
  <si>
    <t xml:space="preserve">Sugar</t>
  </si>
  <si>
    <t xml:space="preserve">Beverloo equation</t>
  </si>
  <si>
    <t xml:space="preserve">Carleton equation</t>
  </si>
  <si>
    <t xml:space="preserve">Wedge</t>
  </si>
  <si>
    <t xml:space="preserve">Mean particle size</t>
  </si>
  <si>
    <t xml:space="preserve">microns</t>
  </si>
  <si>
    <t xml:space="preserve">Applicable ?</t>
  </si>
  <si>
    <t xml:space="preserve">Bulk density</t>
  </si>
  <si>
    <t xml:space="preserve">rhob</t>
  </si>
  <si>
    <t xml:space="preserve">kg/m3</t>
  </si>
  <si>
    <t xml:space="preserve">Discharge coefficient</t>
  </si>
  <si>
    <t xml:space="preserve">C</t>
  </si>
  <si>
    <t xml:space="preserve">Discharge velocity</t>
  </si>
  <si>
    <t xml:space="preserve">V0</t>
  </si>
  <si>
    <t xml:space="preserve">m/s</t>
  </si>
  <si>
    <t xml:space="preserve">Particle density</t>
  </si>
  <si>
    <t xml:space="preserve">Shape coefficient</t>
  </si>
  <si>
    <t xml:space="preserve">k</t>
  </si>
  <si>
    <t xml:space="preserve">Adjust V0 to have this cell = 0</t>
  </si>
  <si>
    <t xml:space="preserve">Hopper outlet diameter</t>
  </si>
  <si>
    <t xml:space="preserve">D</t>
  </si>
  <si>
    <t xml:space="preserve">mm</t>
  </si>
  <si>
    <t xml:space="preserve">Discharge rate</t>
  </si>
  <si>
    <t xml:space="preserve">W</t>
  </si>
  <si>
    <t xml:space="preserve">kg/s</t>
  </si>
  <si>
    <t xml:space="preserve">Hopper outlet width (wedge shape)</t>
  </si>
  <si>
    <t xml:space="preserve">kg/h</t>
  </si>
  <si>
    <t xml:space="preserve">Hopper outlet length for wedge hopper</t>
  </si>
  <si>
    <t xml:space="preserve">L</t>
  </si>
  <si>
    <t xml:space="preserve">t/h</t>
  </si>
  <si>
    <t xml:space="preserve">Hopper discharge angle</t>
  </si>
  <si>
    <t xml:space="preserve">degrees</t>
  </si>
  <si>
    <t xml:space="preserve">Johanson equation</t>
  </si>
  <si>
    <t xml:space="preserve">Type of hopper</t>
  </si>
  <si>
    <t xml:space="preserve">Parameter A</t>
  </si>
  <si>
    <t xml:space="preserve">m2</t>
  </si>
  <si>
    <t xml:space="preserve">Parameter B</t>
  </si>
  <si>
    <t xml:space="preserve">m</t>
  </si>
  <si>
    <t xml:space="preserve">Parameter m</t>
  </si>
  <si>
    <t xml:space="preserve">Mehos equation (coarse)</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</si>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</sst>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5">
    <numFmt numFmtId="164" formatCode="General"/>
    <numFmt numFmtId="165" formatCode="General"/>
    <numFmt numFmtId="166" formatCode="0.00"/>
    <numFmt numFmtId="167" formatCode="0.0"/>
    <numFmt numFmtId="168" formatCode="0.000"/>
  </numFmts>
  <fonts count="11">
    <font>
      <sz val="11"/>
      <color rgb="FF000000"/>
      <name val="Calibri"/>
      <family val="2"/>
      <charset val="1"/>
    </font>
    <font>
      <sz val="10"/>
      <name val="Arial"/>
      <family val="0"/>
      <charset val="134"/>
    </font>
    <font>
      <sz val="10"/>
      <name val="Arial"/>
      <family val="0"/>
      <charset val="134"/>
    </font>
    <font>
      <sz val="10"/>
      <name val="Arial"/>
      <family val="0"/>
      <charset val="134"/>
    </font>
    <font>
      <sz val="10"/>
      <name val="Arial"/>
      <family val="2"/>
      <charset val="1"/>
    </font>
    <font>
      <b val="true"/>
      <sz val="11"/>
      <color rgb="FF000000"/>
      <name val="Calibri"/>
      <family val="2"/>
      <charset val="1"/>
    </font>
    <font>
      <b val="true"/>
      <sz val="11"/>
      <color rgb="FF1F4E79"/>
      <name val="Calibri"/>
      <family val="2"/>
      <charset val="1"/>
    </font>
    <font>
      <b val="true"/>
      <sz val="11"/>
      <color rgb="FFFF0000"/>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C5E0B4"/>
        <bgColor rgb="FFCCFFCC"/>
      </patternFill>
    </fill>
    <fill>
      <patternFill patternType="solid">
        <fgColor rgb="FFF8CBAD"/>
        <bgColor rgb="FFC5E0B4"/>
      </patternFill>
    </fill>
    <fill>
      <patternFill patternType="solid">
        <fgColor rgb="FFF10D0C"/>
        <bgColor rgb="FFFF0000"/>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6" fillId="3" borderId="1" xfId="0" applyFont="true" applyBorder="true" applyAlignment="false" applyProtection="true">
      <alignment horizontal="general" vertical="bottom" textRotation="0" wrapText="false" indent="0" shrinkToFit="false"/>
      <protection locked="false" hidden="false"/>
    </xf>
    <xf numFmtId="165" fontId="7" fillId="4" borderId="1" xfId="0" applyFont="true" applyBorder="true" applyAlignment="false" applyProtection="false">
      <alignment horizontal="general" vertical="bottom" textRotation="0" wrapText="false" indent="0" shrinkToFit="false"/>
      <protection locked="true" hidden="false"/>
    </xf>
    <xf numFmtId="166" fontId="7" fillId="4" borderId="1" xfId="0" applyFont="true" applyBorder="true" applyAlignment="false" applyProtection="false">
      <alignment horizontal="general" vertical="bottom" textRotation="0" wrapText="false" indent="0" shrinkToFit="false"/>
      <protection locked="true" hidden="false"/>
    </xf>
    <xf numFmtId="167" fontId="7" fillId="4" borderId="1" xfId="0" applyFont="true" applyBorder="true" applyAlignment="false" applyProtection="false">
      <alignment horizontal="general" vertical="bottom" textRotation="0" wrapText="false" indent="0" shrinkToFit="false"/>
      <protection locked="true" hidden="false"/>
    </xf>
    <xf numFmtId="168" fontId="7" fillId="4"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5E0B4"/>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E7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8"/>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A38" activeCellId="0" sqref="38:38"/>
    </sheetView>
  </sheetViews>
  <sheetFormatPr defaultColWidth="8.6953125" defaultRowHeight="15" zeroHeight="false" outlineLevelRow="0" outlineLevelCol="0"/>
  <cols>
    <col collapsed="false" customWidth="true" hidden="false" outlineLevel="0" max="7" min="7" style="0" width="19.85"/>
    <col collapsed="false" customWidth="true" hidden="false" outlineLevel="0" max="9" min="9" style="0" width="14.69"/>
    <col collapsed="false" customWidth="true" hidden="false" outlineLevel="0" max="12" min="12" style="0" width="27.13"/>
    <col collapsed="false" customWidth="true" hidden="false" outlineLevel="0" max="14" min="14" style="0" width="9.59"/>
  </cols>
  <sheetData>
    <row r="1" s="2" customFormat="true" ht="15" hidden="false" customHeight="false" outlineLevel="0" collapsed="false">
      <c r="A1" s="1" t="s">
        <v>0</v>
      </c>
      <c r="B1" s="1"/>
      <c r="C1" s="1"/>
      <c r="D1" s="1"/>
      <c r="E1" s="1"/>
      <c r="F1" s="1"/>
      <c r="G1" s="1"/>
      <c r="H1" s="1"/>
      <c r="I1" s="1"/>
      <c r="J1" s="1"/>
      <c r="K1" s="1"/>
      <c r="AMJ1" s="0"/>
    </row>
    <row r="2" s="2" customFormat="true" ht="15" hidden="false" customHeight="false" outlineLevel="0" collapsed="false">
      <c r="A2" s="1" t="s">
        <v>1</v>
      </c>
      <c r="B2" s="1"/>
      <c r="C2" s="1"/>
      <c r="D2" s="1"/>
      <c r="E2" s="1"/>
      <c r="F2" s="1"/>
      <c r="G2" s="1"/>
      <c r="H2" s="1"/>
      <c r="I2" s="1"/>
      <c r="J2" s="1"/>
      <c r="K2" s="1"/>
      <c r="AMJ2" s="0"/>
    </row>
    <row r="4" customFormat="false" ht="15" hidden="false" customHeight="false" outlineLevel="0" collapsed="false">
      <c r="A4" s="3" t="s">
        <v>2</v>
      </c>
    </row>
    <row r="6" customFormat="false" ht="15" hidden="false" customHeight="false" outlineLevel="0" collapsed="false">
      <c r="B6" s="4"/>
      <c r="C6" s="0" t="s">
        <v>3</v>
      </c>
    </row>
    <row r="7" customFormat="false" ht="15" hidden="false" customHeight="false" outlineLevel="0" collapsed="false">
      <c r="B7" s="5"/>
      <c r="C7" s="0" t="s">
        <v>4</v>
      </c>
    </row>
    <row r="9" customFormat="false" ht="15" hidden="false" customHeight="false" outlineLevel="0" collapsed="false">
      <c r="B9" s="6" t="s">
        <v>5</v>
      </c>
      <c r="C9" s="6"/>
      <c r="D9" s="6"/>
      <c r="E9" s="6"/>
      <c r="G9" s="6" t="s">
        <v>6</v>
      </c>
      <c r="H9" s="6"/>
      <c r="I9" s="6"/>
      <c r="J9" s="6"/>
      <c r="L9" s="6" t="s">
        <v>7</v>
      </c>
      <c r="M9" s="6"/>
      <c r="N9" s="6"/>
      <c r="O9" s="6"/>
      <c r="S9" s="0" t="s">
        <v>8</v>
      </c>
    </row>
    <row r="10" customFormat="false" ht="15" hidden="false" customHeight="false" outlineLevel="0" collapsed="false">
      <c r="B10" s="7" t="s">
        <v>9</v>
      </c>
      <c r="C10" s="7"/>
      <c r="D10" s="8" t="s">
        <v>10</v>
      </c>
      <c r="E10" s="7"/>
      <c r="G10" s="6" t="s">
        <v>11</v>
      </c>
      <c r="H10" s="6"/>
      <c r="I10" s="6"/>
      <c r="J10" s="6"/>
      <c r="L10" s="6" t="s">
        <v>12</v>
      </c>
      <c r="M10" s="6"/>
      <c r="N10" s="6"/>
      <c r="O10" s="6"/>
      <c r="S10" s="0" t="s">
        <v>13</v>
      </c>
    </row>
    <row r="11" customFormat="false" ht="15" hidden="false" customHeight="false" outlineLevel="0" collapsed="false">
      <c r="B11" s="7" t="s">
        <v>14</v>
      </c>
      <c r="C11" s="7"/>
      <c r="D11" s="8" t="n">
        <v>750</v>
      </c>
      <c r="E11" s="7" t="s">
        <v>15</v>
      </c>
      <c r="G11" s="7" t="s">
        <v>16</v>
      </c>
      <c r="H11" s="7"/>
      <c r="I11" s="9" t="str">
        <f aca="false">IF(D11&gt;400,"Yes","No")</f>
        <v>Yes</v>
      </c>
      <c r="J11" s="7"/>
      <c r="L11" s="7" t="s">
        <v>16</v>
      </c>
      <c r="M11" s="7"/>
      <c r="N11" s="9" t="str">
        <f aca="false">IF(D11&lt;400,"Yes","No")</f>
        <v>No</v>
      </c>
      <c r="O11" s="7"/>
    </row>
    <row r="12" customFormat="false" ht="15" hidden="false" customHeight="false" outlineLevel="0" collapsed="false">
      <c r="B12" s="7" t="s">
        <v>17</v>
      </c>
      <c r="C12" s="7" t="s">
        <v>18</v>
      </c>
      <c r="D12" s="8" t="n">
        <v>850</v>
      </c>
      <c r="E12" s="7" t="s">
        <v>19</v>
      </c>
      <c r="G12" s="7" t="s">
        <v>20</v>
      </c>
      <c r="H12" s="7" t="s">
        <v>21</v>
      </c>
      <c r="I12" s="8" t="n">
        <v>0.58</v>
      </c>
      <c r="J12" s="7"/>
      <c r="L12" s="7" t="s">
        <v>22</v>
      </c>
      <c r="M12" s="7" t="s">
        <v>23</v>
      </c>
      <c r="N12" s="8" t="n">
        <v>0.0024</v>
      </c>
      <c r="O12" s="7" t="s">
        <v>24</v>
      </c>
    </row>
    <row r="13" customFormat="false" ht="15" hidden="false" customHeight="false" outlineLevel="0" collapsed="false">
      <c r="B13" s="7" t="s">
        <v>25</v>
      </c>
      <c r="C13" s="7"/>
      <c r="D13" s="8" t="n">
        <v>1500</v>
      </c>
      <c r="E13" s="7" t="s">
        <v>19</v>
      </c>
      <c r="G13" s="7" t="s">
        <v>26</v>
      </c>
      <c r="H13" s="7" t="s">
        <v>27</v>
      </c>
      <c r="I13" s="8" t="n">
        <v>1.6</v>
      </c>
      <c r="J13" s="7"/>
      <c r="L13" s="7" t="s">
        <v>28</v>
      </c>
      <c r="M13" s="7"/>
      <c r="N13" s="10" t="n">
        <f aca="false">4*N12^2*SIN(D17)/(D14/1000)+15*1.22^(1/3)*(10-5)^(2/3)*N12^(4/3)/(D13*(D11/1000/1000)^(5/3))-9.81</f>
        <v>-8.18842605058244</v>
      </c>
      <c r="O13" s="7"/>
    </row>
    <row r="14" customFormat="false" ht="15" hidden="false" customHeight="false" outlineLevel="0" collapsed="false">
      <c r="B14" s="7" t="s">
        <v>29</v>
      </c>
      <c r="C14" s="7" t="s">
        <v>30</v>
      </c>
      <c r="D14" s="8" t="n">
        <v>200</v>
      </c>
      <c r="E14" s="7" t="s">
        <v>31</v>
      </c>
      <c r="G14" s="7" t="s">
        <v>32</v>
      </c>
      <c r="H14" s="7" t="s">
        <v>33</v>
      </c>
      <c r="I14" s="11" t="n">
        <f aca="false">I12*D12*9.81^0.5*(D14/1000-I13*D11/1000/1000)^(5/2)</f>
        <v>27.2096135156329</v>
      </c>
      <c r="J14" s="7" t="s">
        <v>34</v>
      </c>
      <c r="L14" s="7"/>
      <c r="M14" s="7"/>
      <c r="N14" s="9" t="str">
        <f aca="false">IF(ABS(N13)&lt;0.1,"Calculation correct","Calculation not applicable")</f>
        <v>Calculation not applicable</v>
      </c>
      <c r="O14" s="7"/>
    </row>
    <row r="15" customFormat="false" ht="15" hidden="false" customHeight="false" outlineLevel="0" collapsed="false">
      <c r="B15" s="7" t="s">
        <v>35</v>
      </c>
      <c r="C15" s="7" t="s">
        <v>33</v>
      </c>
      <c r="D15" s="8" t="n">
        <v>100</v>
      </c>
      <c r="E15" s="7" t="s">
        <v>31</v>
      </c>
      <c r="G15" s="7"/>
      <c r="H15" s="7"/>
      <c r="I15" s="11" t="n">
        <f aca="false">I14*3600</f>
        <v>97954.6086562785</v>
      </c>
      <c r="J15" s="7" t="s">
        <v>36</v>
      </c>
      <c r="L15" s="7" t="s">
        <v>32</v>
      </c>
      <c r="M15" s="7" t="s">
        <v>33</v>
      </c>
      <c r="N15" s="12" t="n">
        <f aca="false">D12*PI()*(D14/1000)^2/4*N12</f>
        <v>0.0640884901332318</v>
      </c>
      <c r="O15" s="7" t="s">
        <v>34</v>
      </c>
    </row>
    <row r="16" customFormat="false" ht="15" hidden="false" customHeight="false" outlineLevel="0" collapsed="false">
      <c r="B16" s="7" t="s">
        <v>37</v>
      </c>
      <c r="C16" s="7" t="s">
        <v>38</v>
      </c>
      <c r="D16" s="8" t="n">
        <v>500</v>
      </c>
      <c r="E16" s="7" t="s">
        <v>31</v>
      </c>
      <c r="G16" s="7"/>
      <c r="H16" s="7"/>
      <c r="I16" s="11" t="n">
        <f aca="false">I15/1000</f>
        <v>97.9546086562785</v>
      </c>
      <c r="J16" s="7" t="s">
        <v>39</v>
      </c>
      <c r="L16" s="7"/>
      <c r="M16" s="7"/>
      <c r="N16" s="12" t="n">
        <f aca="false">N15*3600</f>
        <v>230.718564479634</v>
      </c>
      <c r="O16" s="7" t="s">
        <v>36</v>
      </c>
    </row>
    <row r="17" customFormat="false" ht="15" hidden="false" customHeight="false" outlineLevel="0" collapsed="false">
      <c r="B17" s="7" t="s">
        <v>40</v>
      </c>
      <c r="C17" s="7"/>
      <c r="D17" s="8" t="n">
        <v>60</v>
      </c>
      <c r="E17" s="7" t="s">
        <v>41</v>
      </c>
      <c r="G17" s="6" t="s">
        <v>42</v>
      </c>
      <c r="H17" s="6"/>
      <c r="I17" s="6"/>
      <c r="J17" s="6"/>
      <c r="L17" s="7"/>
      <c r="M17" s="7"/>
      <c r="N17" s="12" t="n">
        <f aca="false">N16/1000</f>
        <v>0.230718564479634</v>
      </c>
      <c r="O17" s="7" t="s">
        <v>39</v>
      </c>
    </row>
    <row r="18" customFormat="false" ht="15" hidden="false" customHeight="false" outlineLevel="0" collapsed="false">
      <c r="G18" s="7" t="s">
        <v>16</v>
      </c>
      <c r="H18" s="7"/>
      <c r="I18" s="9" t="str">
        <f aca="false">IF(D11&gt;400,"Yes","No")</f>
        <v>Yes</v>
      </c>
      <c r="J18" s="7"/>
    </row>
    <row r="19" customFormat="false" ht="15" hidden="false" customHeight="false" outlineLevel="0" collapsed="false">
      <c r="G19" s="7" t="s">
        <v>43</v>
      </c>
      <c r="H19" s="7"/>
      <c r="I19" s="8" t="s">
        <v>8</v>
      </c>
      <c r="J19" s="7"/>
    </row>
    <row r="20" customFormat="false" ht="15" hidden="false" customHeight="false" outlineLevel="0" collapsed="false">
      <c r="G20" s="7" t="s">
        <v>44</v>
      </c>
      <c r="H20" s="7"/>
      <c r="I20" s="12" t="n">
        <f aca="false">IF(I19="Conical",PI()*(D14/1000)^2/4,D15/1000*D16/1000)</f>
        <v>0.0314159265358979</v>
      </c>
      <c r="J20" s="7" t="s">
        <v>45</v>
      </c>
    </row>
    <row r="21" customFormat="false" ht="15" hidden="false" customHeight="false" outlineLevel="0" collapsed="false">
      <c r="G21" s="7" t="s">
        <v>46</v>
      </c>
      <c r="H21" s="7"/>
      <c r="I21" s="9" t="n">
        <f aca="false">IF(I19="Conical",D14/1000,D15/1000)</f>
        <v>0.2</v>
      </c>
      <c r="J21" s="7" t="s">
        <v>47</v>
      </c>
    </row>
    <row r="22" customFormat="false" ht="15" hidden="false" customHeight="false" outlineLevel="0" collapsed="false">
      <c r="G22" s="7" t="s">
        <v>48</v>
      </c>
      <c r="H22" s="7"/>
      <c r="I22" s="9" t="n">
        <f aca="false">IF(I19="Conical",1,0)</f>
        <v>1</v>
      </c>
      <c r="J22" s="7"/>
    </row>
    <row r="23" customFormat="false" ht="15" hidden="false" customHeight="false" outlineLevel="0" collapsed="false">
      <c r="G23" s="7" t="s">
        <v>32</v>
      </c>
      <c r="H23" s="7" t="s">
        <v>33</v>
      </c>
      <c r="I23" s="11" t="n">
        <f aca="false">D12*I20*((I21*9.81)/(2*(1+I22)*TAN(D17)))^0.5</f>
        <v>33.0587104912652</v>
      </c>
      <c r="J23" s="7" t="s">
        <v>34</v>
      </c>
    </row>
    <row r="24" customFormat="false" ht="15" hidden="false" customHeight="false" outlineLevel="0" collapsed="false">
      <c r="G24" s="7"/>
      <c r="H24" s="7"/>
      <c r="I24" s="11" t="n">
        <f aca="false">I23*3600</f>
        <v>119011.357768555</v>
      </c>
      <c r="J24" s="7" t="s">
        <v>36</v>
      </c>
    </row>
    <row r="25" customFormat="false" ht="15" hidden="false" customHeight="false" outlineLevel="0" collapsed="false">
      <c r="G25" s="7"/>
      <c r="H25" s="7"/>
      <c r="I25" s="11" t="n">
        <f aca="false">I24/1000</f>
        <v>119.011357768555</v>
      </c>
      <c r="J25" s="7" t="s">
        <v>39</v>
      </c>
    </row>
    <row r="26" customFormat="false" ht="15" hidden="false" customHeight="false" outlineLevel="0" collapsed="false">
      <c r="G26" s="6" t="s">
        <v>49</v>
      </c>
      <c r="H26" s="6"/>
      <c r="I26" s="6"/>
      <c r="J26" s="6"/>
    </row>
    <row r="27" customFormat="false" ht="15" hidden="false" customHeight="false" outlineLevel="0" collapsed="false">
      <c r="G27" s="7" t="s">
        <v>16</v>
      </c>
      <c r="H27" s="7"/>
      <c r="I27" s="9" t="str">
        <f aca="false">IF(D11&gt;400,"Yes","No")</f>
        <v>Yes</v>
      </c>
      <c r="J27" s="7"/>
    </row>
    <row r="28" customFormat="false" ht="15" hidden="false" customHeight="false" outlineLevel="0" collapsed="false">
      <c r="G28" s="7" t="s">
        <v>32</v>
      </c>
      <c r="H28" s="7" t="s">
        <v>33</v>
      </c>
      <c r="I28" s="11" t="n">
        <f aca="false">D12*PI()*(D14/1000)^2/4*((D14/1000*9.81)/(4*TAN(D17)))</f>
        <v>40.9263505658504</v>
      </c>
      <c r="J28" s="7" t="s">
        <v>34</v>
      </c>
    </row>
    <row r="29" customFormat="false" ht="15" hidden="false" customHeight="false" outlineLevel="0" collapsed="false">
      <c r="G29" s="7"/>
      <c r="H29" s="7"/>
      <c r="I29" s="11" t="n">
        <f aca="false">I28*3600</f>
        <v>147334.862037061</v>
      </c>
      <c r="J29" s="7" t="s">
        <v>36</v>
      </c>
    </row>
    <row r="30" customFormat="false" ht="15" hidden="false" customHeight="false" outlineLevel="0" collapsed="false">
      <c r="G30" s="7"/>
      <c r="H30" s="7"/>
      <c r="I30" s="11" t="n">
        <f aca="false">I29/1000</f>
        <v>147.334862037061</v>
      </c>
      <c r="J30" s="7" t="s">
        <v>39</v>
      </c>
    </row>
    <row r="32" customFormat="false" ht="15" hidden="false" customHeight="false" outlineLevel="0" collapsed="false">
      <c r="A32" s="2"/>
      <c r="B32" s="13" t="s">
        <v>50</v>
      </c>
      <c r="C32" s="2"/>
      <c r="D32" s="2"/>
      <c r="E32" s="2"/>
      <c r="F32" s="2"/>
      <c r="G32" s="2"/>
      <c r="H32" s="2"/>
      <c r="I32" s="2"/>
    </row>
    <row r="33" customFormat="false" ht="15" hidden="false" customHeight="false" outlineLevel="0" collapsed="false">
      <c r="A33" s="2"/>
      <c r="B33" s="2"/>
      <c r="C33" s="2"/>
      <c r="D33" s="2"/>
      <c r="E33" s="2"/>
      <c r="F33" s="2"/>
      <c r="G33" s="2"/>
      <c r="H33" s="2"/>
      <c r="I33" s="2"/>
    </row>
    <row r="34" customFormat="false" ht="15" hidden="false" customHeight="false" outlineLevel="0" collapsed="false">
      <c r="A34" s="2"/>
      <c r="B34" s="14" t="s">
        <v>51</v>
      </c>
      <c r="C34" s="2"/>
      <c r="D34" s="2"/>
      <c r="E34" s="2"/>
      <c r="F34" s="2"/>
      <c r="G34" s="2"/>
      <c r="H34" s="2"/>
      <c r="I34" s="2"/>
    </row>
    <row r="35" customFormat="false" ht="15" hidden="false" customHeight="false" outlineLevel="0" collapsed="false">
      <c r="A35" s="2"/>
      <c r="B35" s="2"/>
      <c r="C35" s="2"/>
      <c r="D35" s="2"/>
      <c r="E35" s="2"/>
      <c r="F35" s="2"/>
      <c r="G35" s="2"/>
      <c r="H35" s="2"/>
      <c r="I35" s="2"/>
    </row>
    <row r="36" customFormat="false" ht="15" hidden="false" customHeight="true" outlineLevel="0" collapsed="false">
      <c r="A36" s="2"/>
      <c r="B36" s="15" t="s">
        <v>52</v>
      </c>
      <c r="C36" s="15"/>
      <c r="D36" s="15"/>
      <c r="E36" s="15"/>
      <c r="F36" s="15"/>
      <c r="G36" s="15"/>
      <c r="H36" s="15"/>
      <c r="I36" s="15"/>
    </row>
    <row r="38" s="17" customFormat="true" ht="12.8" hidden="false" customHeight="false" outlineLevel="0" collapsed="false">
      <c r="A38" s="16" t="s">
        <v>53</v>
      </c>
    </row>
  </sheetData>
  <sheetProtection sheet="true" password="c80a" objects="true" scenarios="true"/>
  <mergeCells count="8">
    <mergeCell ref="B9:E9"/>
    <mergeCell ref="G9:J9"/>
    <mergeCell ref="L9:O9"/>
    <mergeCell ref="G10:J10"/>
    <mergeCell ref="L10:O10"/>
    <mergeCell ref="G17:J17"/>
    <mergeCell ref="G26:J26"/>
    <mergeCell ref="B36:I36"/>
  </mergeCells>
  <dataValidations count="1">
    <dataValidation allowBlank="true" errorStyle="stop" operator="between" showDropDown="false" showErrorMessage="true" showInputMessage="true" sqref="I19" type="list">
      <formula1>$S$9:$S$10</formula1>
      <formula2>0</formula2>
    </dataValidation>
  </dataValidations>
  <hyperlinks>
    <hyperlink ref="B32" r:id="rId1" display="If you spot a mistake or wish to suggest an improvement, please contact admin@powderprocess.net"/>
  </hyperlink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LibreOffice/7.1.6.2$Windows_X86_64 LibreOffice_project/0e133318fcee89abacd6a7d077e292f1145735c3</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2021-04-04T11:28:10Z</dcterms:created>
  <dc:creator/>
  <dc:description/>
  <dc:language>en-SG</dc:language>
  <cp:lastModifiedBy/>
  <dcterms:modified xsi:type="dcterms:W3CDTF">2021-12-14T20:50:13Z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