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7.jpeg" ContentType="image/jpeg"/>
  <Override PartName="/xl/media/image8.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pray Dryer 1 stage HMB" sheetId="1" state="visible" r:id="rId2"/>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<sst xmlns="http://schemas.openxmlformats.org/spreadsheetml/2006/main" count="117" uniqueCount="82">
  <si>
    <t xml:space="preserve">FOR EDUCATIONAL PURPOSE ONLY – DO NOT USE THIS METHOD FOR DETAIL DESIGN – ALWAYS CONSULT A REPUTABLE SUPPLIER FOR DETAIL DESIGN</t>
  </si>
  <si>
    <t xml:space="preserve">Spray Dryer 1 stage – Heat and Mass Balance calculation</t>
  </si>
  <si>
    <t xml:space="preserve">To modify</t>
  </si>
  <si>
    <t xml:space="preserve">Step 1 : Gather the data required for the design</t>
  </si>
  <si>
    <t xml:space="preserve">Calculated</t>
  </si>
  <si>
    <t xml:space="preserve">Process data</t>
  </si>
  <si>
    <t xml:space="preserve">If one of the temperature of the fluids at inlet and outlet, enter NA for the temperature</t>
  </si>
  <si>
    <t xml:space="preserve">Solids to dry</t>
  </si>
  <si>
    <t xml:space="preserve">Milk</t>
  </si>
  <si>
    <t xml:space="preserve">Feed concentrate mass flowrate</t>
  </si>
  <si>
    <t xml:space="preserve">kg/h</t>
  </si>
  <si>
    <t xml:space="preserve">Feed concentrate total solid</t>
  </si>
  <si>
    <t xml:space="preserve">Moisture in the feed concentrate</t>
  </si>
  <si>
    <t xml:space="preserve">kg water / kg dry solid</t>
  </si>
  <si>
    <t xml:space="preserve">Feed concentrate temperature</t>
  </si>
  <si>
    <t xml:space="preserve">c</t>
  </si>
  <si>
    <t xml:space="preserve">Outlet solids moisture</t>
  </si>
  <si>
    <t xml:space="preserve">Moisture in the solids</t>
  </si>
  <si>
    <r>
      <rPr>
        <sz val="10"/>
        <rFont val="Arial"/>
        <family val="2"/>
        <charset val="1"/>
      </rPr>
      <t xml:space="preserve">Outlet solids</t>
    </r>
    <r>
      <rPr>
        <sz val="10"/>
        <rFont val="Arial"/>
        <family val="2"/>
        <charset val="134"/>
      </rPr>
      <t xml:space="preserve"> temperature</t>
    </r>
  </si>
  <si>
    <t xml:space="preserve">Humid air properties calculations</t>
  </si>
  <si>
    <t xml:space="preserve">Drying medium</t>
  </si>
  <si>
    <t xml:space="preserve">Air</t>
  </si>
  <si>
    <t xml:space="preserve">Atmospheric air temperature</t>
  </si>
  <si>
    <t xml:space="preserve">ε=</t>
  </si>
  <si>
    <t xml:space="preserve">%</t>
  </si>
  <si>
    <t xml:space="preserve">Pressure</t>
  </si>
  <si>
    <t xml:space="preserve">Pa</t>
  </si>
  <si>
    <t xml:space="preserve">Atmospheric air relative humidity</t>
  </si>
  <si>
    <t xml:space="preserve">Temperature</t>
  </si>
  <si>
    <t xml:space="preserve">°c</t>
  </si>
  <si>
    <t xml:space="preserve">Pressure water in air</t>
  </si>
  <si>
    <t xml:space="preserve">Inlet air absolute humidity</t>
  </si>
  <si>
    <t xml:space="preserve">kg water / kg dry air</t>
  </si>
  <si>
    <t xml:space="preserve">Psat water</t>
  </si>
  <si>
    <t xml:space="preserve">w=</t>
  </si>
  <si>
    <t xml:space="preserve">= kg eau / kg dry air</t>
  </si>
  <si>
    <t xml:space="preserve">Hot air inlet temperature</t>
  </si>
  <si>
    <t xml:space="preserve">P water in air</t>
  </si>
  <si>
    <t xml:space="preserve">Pas</t>
  </si>
  <si>
    <t xml:space="preserve">Exhaust air temperature</t>
  </si>
  <si>
    <t xml:space="preserve">Exhaust air relative humidity</t>
  </si>
  <si>
    <t xml:space="preserve">Outlet air absolute humidity</t>
  </si>
  <si>
    <t xml:space="preserve">Step 2 : Calculate the specific enthalpy of each stream</t>
  </si>
  <si>
    <t xml:space="preserve">Feed concentrate specific heat</t>
  </si>
  <si>
    <t xml:space="preserve">kJ/c/kg</t>
  </si>
  <si>
    <t xml:space="preserve">Outlet solids specific heat</t>
  </si>
  <si>
    <t xml:space="preserve">Specific Enthalpy of feed concentrate</t>
  </si>
  <si>
    <t xml:space="preserve">kJ/kg</t>
  </si>
  <si>
    <t xml:space="preserve">Specific Enthalpy of dried solid flow</t>
  </si>
  <si>
    <t xml:space="preserve">Specific Enthalpy of atmospheric air</t>
  </si>
  <si>
    <t xml:space="preserve">Specific Enthalpy of hot air</t>
  </si>
  <si>
    <t xml:space="preserve">Specific Enthalpy of exhaust air</t>
  </si>
  <si>
    <t xml:space="preserve">Step 3 : Calculate the dry product flow rate</t>
  </si>
  <si>
    <t xml:space="preserve">Dry solids flowrate</t>
  </si>
  <si>
    <t xml:space="preserve">Outlet solids flowrate</t>
  </si>
  <si>
    <t xml:space="preserve">Step 4 : Calculate the air flow</t>
  </si>
  <si>
    <t xml:space="preserve">Mass balance on water</t>
  </si>
  <si>
    <t xml:space="preserve">The air flow is calculated
If you have a measure enter it here, if both values differ a lot, you should look for the cause
(incorrect data input, incorrect experimental measurement...)</t>
  </si>
  <si>
    <t xml:space="preserve">Total air flow to dryer CALCULATED</t>
  </si>
  <si>
    <t xml:space="preserve">Total air flow to dryer MEASURED</t>
  </si>
  <si>
    <t xml:space="preserve">Difference</t>
  </si>
  <si>
    <t xml:space="preserve">Total water evaporated</t>
  </si>
  <si>
    <t xml:space="preserve">Step 5 : Calculate the heat losses</t>
  </si>
  <si>
    <t xml:space="preserve">Heat balance on the dryer</t>
  </si>
  <si>
    <t xml:space="preserve">Heat inlet to dryer</t>
  </si>
  <si>
    <t xml:space="preserve">Heat from feed concentrate</t>
  </si>
  <si>
    <t xml:space="preserve">kJ/h</t>
  </si>
  <si>
    <t xml:space="preserve">Heat from hot air</t>
  </si>
  <si>
    <t xml:space="preserve">Total heat to dryer</t>
  </si>
  <si>
    <t xml:space="preserve">Heat outlet of dryer</t>
  </si>
  <si>
    <t xml:space="preserve">Heat from outlet solids</t>
  </si>
  <si>
    <t xml:space="preserve">Heat from exhaust air</t>
  </si>
  <si>
    <t xml:space="preserve">Total heat out of dryer</t>
  </si>
  <si>
    <t xml:space="preserve">Heat losses are typically 3-5% on commercial dryers, if higher than that, you need to check if the dryer is properly run, or if some data entered or measured are not correct</t>
  </si>
  <si>
    <t xml:space="preserve">Heat loss calculated</t>
  </si>
  <si>
    <t xml:space="preserve">% of heat loss</t>
  </si>
  <si>
    <t xml:space="preserve">Step 5 : Calculate the dryer efficiency</t>
  </si>
  <si>
    <t xml:space="preserve">ESC (Energetic specific consumption)</t>
  </si>
  <si>
    <t xml:space="preserve">kJ/kg water evaporated</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</si>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</sst>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7">
    <numFmt numFmtId="164" formatCode="General"/>
    <numFmt numFmtId="165" formatCode="0.00%"/>
    <numFmt numFmtId="166" formatCode="0.00"/>
    <numFmt numFmtId="167" formatCode="General"/>
    <numFmt numFmtId="168" formatCode="0.0000"/>
    <numFmt numFmtId="169" formatCode="0.000"/>
    <numFmt numFmtId="170" formatCode="0"/>
  </numFmts>
  <fonts count="17">
    <font>
      <sz val="10"/>
      <name val="Arial"/>
      <family val="2"/>
      <charset val="134"/>
    </font>
    <font>
      <sz val="10"/>
      <name val="Arial"/>
      <family val="0"/>
    </font>
    <font>
      <sz val="10"/>
      <name val="Arial"/>
      <family val="0"/>
    </font>
    <font>
      <sz val="10"/>
      <name val="Arial"/>
      <family val="0"/>
    </font>
    <font>
      <b val="true"/>
      <sz val="14"/>
      <name val="Arial"/>
      <family val="2"/>
      <charset val="1"/>
    </font>
    <font>
      <b val="true"/>
      <sz val="11"/>
      <color rgb="FF1F497D"/>
      <name val="Calibri"/>
      <family val="2"/>
      <charset val="1"/>
    </font>
    <font>
      <b val="true"/>
      <sz val="10"/>
      <name val="Arial"/>
      <family val="2"/>
      <charset val="1"/>
    </font>
    <font>
      <b val="true"/>
      <sz val="11"/>
      <color rgb="FFFF0000"/>
      <name val="Calibri"/>
      <family val="2"/>
      <charset val="1"/>
    </font>
    <font>
      <i val="true"/>
      <sz val="10"/>
      <name val="Arial"/>
      <family val="2"/>
      <charset val="1"/>
    </font>
    <font>
      <sz val="8"/>
      <color rgb="FFC9211E"/>
      <name val="Arial"/>
      <family val="2"/>
      <charset val="134"/>
    </font>
    <font>
      <sz val="10"/>
      <name val="Arial"/>
      <family val="2"/>
      <charset val="1"/>
    </font>
    <font>
      <sz val="11"/>
      <color rgb="FF000000"/>
      <name val="Calibri"/>
      <family val="2"/>
      <charset val="1"/>
    </font>
    <font>
      <sz val="8"/>
      <name val="Arial"/>
      <family val="2"/>
      <charset val="134"/>
    </font>
    <font>
      <sz val="10"/>
      <name val="Arial"/>
      <family val="0"/>
      <charset val="1"/>
    </font>
    <font>
      <sz val="10"/>
      <color rgb="FF0000FF"/>
      <name val="Arial"/>
      <family val="2"/>
      <charset val="134"/>
    </font>
    <font>
      <sz val="10"/>
      <name val="Times New Roman"/>
      <family val="1"/>
      <charset val="134"/>
    </font>
    <font>
      <i val="true"/>
      <sz val="7"/>
      <name val="Times New Roman"/>
      <family val="1"/>
      <charset val="134"/>
    </font>
  </fonts>
  <fills count="9">
    <fill>
      <patternFill patternType="none"/>
    </fill>
    <fill>
      <patternFill patternType="gray125"/>
    </fill>
    <fill>
      <patternFill patternType="solid">
        <fgColor rgb="FFF10D0C"/>
        <bgColor rgb="FFFF0000"/>
      </patternFill>
    </fill>
    <fill>
      <patternFill patternType="solid">
        <fgColor rgb="FFEBF1DE"/>
        <bgColor rgb="FFFFFFD7"/>
      </patternFill>
    </fill>
    <fill>
      <patternFill patternType="solid">
        <fgColor rgb="FFFFFFD7"/>
        <bgColor rgb="FFEBF1DE"/>
      </patternFill>
    </fill>
    <fill>
      <patternFill patternType="solid">
        <fgColor rgb="FFFCD5B5"/>
        <bgColor rgb="FFF8CBAD"/>
      </patternFill>
    </fill>
    <fill>
      <patternFill patternType="solid">
        <fgColor rgb="FFE0C2CD"/>
        <bgColor rgb="FFF8CBAD"/>
      </patternFill>
    </fill>
    <fill>
      <patternFill patternType="solid">
        <fgColor rgb="FFB4C7DC"/>
        <bgColor rgb="FF99CCFF"/>
      </patternFill>
    </fill>
    <fill>
      <patternFill patternType="solid">
        <fgColor rgb="FFF8CBAD"/>
        <bgColor rgb="FFFCD5B5"/>
      </patternFill>
    </fill>
  </fills>
  <borders count="11">
    <border diagonalUp="false" diagonalDown="false">
      <left/>
      <right/>
      <top/>
      <bottom/>
      <diagonal/>
    </border>
    <border diagonalUp="false" diagonalDown="false">
      <left style="hair"/>
      <right style="hair"/>
      <top style="hair"/>
      <bottom style="hair"/>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5" fillId="3"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4" borderId="1" xfId="0" applyFont="true" applyBorder="true" applyAlignment="true" applyProtection="true">
      <alignment horizontal="center" vertical="center" textRotation="0" wrapText="false" indent="0" shrinkToFit="false"/>
      <protection locked="true" hidden="false"/>
    </xf>
    <xf numFmtId="164" fontId="7" fillId="5"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true" hidden="false"/>
    </xf>
    <xf numFmtId="164" fontId="0" fillId="6" borderId="2" xfId="0" applyFont="true" applyBorder="true" applyAlignment="false" applyProtection="true">
      <alignment horizontal="general" vertical="bottom" textRotation="0" wrapText="false" indent="0" shrinkToFit="false"/>
      <protection locked="true" hidden="false"/>
    </xf>
    <xf numFmtId="164" fontId="0" fillId="0" borderId="3" xfId="0" applyFont="true" applyBorder="true" applyAlignment="false" applyProtection="true">
      <alignment horizontal="general" vertical="bottom" textRotation="0" wrapText="false" indent="0" shrinkToFit="false"/>
      <protection locked="true" hidden="false"/>
    </xf>
    <xf numFmtId="164" fontId="5" fillId="3" borderId="3" xfId="0" applyFont="true" applyBorder="true" applyAlignment="true" applyProtection="true">
      <alignment horizontal="center" vertical="bottom" textRotation="0" wrapText="false" indent="0" shrinkToFit="false"/>
      <protection locked="fals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4" fontId="0" fillId="6" borderId="5"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5" fillId="3" borderId="0" xfId="0" applyFont="true" applyBorder="true" applyAlignment="true" applyProtection="true">
      <alignment horizontal="center" vertical="bottom"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5" fontId="5" fillId="3" borderId="0" xfId="0" applyFont="true" applyBorder="true" applyAlignment="true" applyProtection="true">
      <alignment horizontal="center" vertical="bottom" textRotation="0" wrapText="false" indent="0" shrinkToFit="false"/>
      <protection locked="false" hidden="false"/>
    </xf>
    <xf numFmtId="166" fontId="7" fillId="5" borderId="0" xfId="0" applyFont="true" applyBorder="true" applyAlignment="true" applyProtection="true">
      <alignment horizontal="center" vertical="bottom" textRotation="0" wrapText="false" indent="0" shrinkToFit="false"/>
      <protection locked="true" hidden="false"/>
    </xf>
    <xf numFmtId="164" fontId="10" fillId="6" borderId="7" xfId="0" applyFont="true" applyBorder="true" applyAlignment="false" applyProtection="true">
      <alignment horizontal="general" vertical="bottom" textRotation="0" wrapText="false" indent="0" shrinkToFit="false"/>
      <protection locked="true" hidden="false"/>
    </xf>
    <xf numFmtId="164" fontId="0" fillId="0" borderId="8" xfId="0" applyFont="true" applyBorder="true" applyAlignment="false" applyProtection="true">
      <alignment horizontal="general" vertical="bottom" textRotation="0" wrapText="false" indent="0" shrinkToFit="false"/>
      <protection locked="true" hidden="false"/>
    </xf>
    <xf numFmtId="164" fontId="5" fillId="3" borderId="8" xfId="0" applyFont="true" applyBorder="true" applyAlignment="true" applyProtection="true">
      <alignment horizontal="center" vertical="bottom" textRotation="0" wrapText="false" indent="0" shrinkToFit="false"/>
      <protection locked="false" hidden="false"/>
    </xf>
    <xf numFmtId="164" fontId="0" fillId="0" borderId="9" xfId="0" applyFont="true" applyBorder="true" applyAlignment="false" applyProtection="true">
      <alignment horizontal="general" vertical="bottom" textRotation="0" wrapText="fals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true" hidden="false"/>
    </xf>
    <xf numFmtId="164" fontId="0" fillId="7" borderId="2" xfId="0" applyFont="true" applyBorder="true" applyAlignment="false" applyProtection="true">
      <alignment horizontal="general"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0" fillId="0" borderId="3" xfId="0" applyFont="fals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0" fillId="7" borderId="5" xfId="0" applyFont="true" applyBorder="true" applyAlignment="false" applyProtection="tru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7" fontId="7" fillId="8"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6" xfId="0" applyFont="false" applyBorder="true" applyAlignment="false" applyProtection="true">
      <alignment horizontal="general" vertical="bottom" textRotation="0" wrapText="false" indent="0" shrinkToFit="false"/>
      <protection locked="true" hidden="false"/>
    </xf>
    <xf numFmtId="168" fontId="7" fillId="5"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0" fillId="7" borderId="7" xfId="0" applyFont="true" applyBorder="true" applyAlignment="false" applyProtection="true">
      <alignment horizontal="general" vertical="bottom" textRotation="0" wrapText="false" indent="0" shrinkToFit="false"/>
      <protection locked="true" hidden="false"/>
    </xf>
    <xf numFmtId="168" fontId="7" fillId="5" borderId="8"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0" fillId="0" borderId="9" xfId="0" applyFont="false" applyBorder="true" applyAlignment="false" applyProtection="true">
      <alignment horizontal="general" vertical="bottom"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9" fontId="5" fillId="3" borderId="1" xfId="0" applyFont="true" applyBorder="true" applyAlignment="true" applyProtection="true">
      <alignment horizontal="center" vertical="bottom" textRotation="0" wrapText="false" indent="0" shrinkToFit="false"/>
      <protection locked="false" hidden="false"/>
    </xf>
    <xf numFmtId="168" fontId="7" fillId="5" borderId="1" xfId="0" applyFont="true" applyBorder="true" applyAlignment="true" applyProtection="true">
      <alignment horizontal="center" vertical="bottom" textRotation="0" wrapText="false" indent="0" shrinkToFit="false"/>
      <protection locked="true" hidden="false"/>
    </xf>
    <xf numFmtId="170" fontId="7" fillId="5"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false" applyProtection="true">
      <alignment horizontal="general" vertical="bottom" textRotation="0" wrapText="false" indent="0" shrinkToFit="false"/>
      <protection locked="true" hidden="false"/>
    </xf>
    <xf numFmtId="164" fontId="12" fillId="0" borderId="10"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7" fontId="5" fillId="3" borderId="1" xfId="0" applyFont="true" applyBorder="true" applyAlignment="false" applyProtection="true">
      <alignment horizontal="general" vertical="bottom" textRotation="0" wrapText="false" indent="0" shrinkToFit="false"/>
      <protection locked="false" hidden="false"/>
    </xf>
    <xf numFmtId="164" fontId="13" fillId="0" borderId="1" xfId="0" applyFont="true" applyBorder="true" applyAlignment="false" applyProtection="true">
      <alignment horizontal="general" vertical="bottom" textRotation="0" wrapText="false" indent="0" shrinkToFit="false"/>
      <protection locked="true" hidden="false"/>
    </xf>
    <xf numFmtId="165" fontId="7" fillId="5" borderId="1" xfId="0" applyFont="true" applyBorder="true" applyAlignment="true" applyProtection="true">
      <alignment horizontal="center" vertical="bottom" textRotation="0" wrapText="false" indent="0" shrinkToFit="false"/>
      <protection locked="true" hidden="false"/>
    </xf>
    <xf numFmtId="167" fontId="7" fillId="5"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false" applyAlignment="fals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F10D0C"/>
      <rgbColor rgb="FF008000"/>
      <rgbColor rgb="FF000080"/>
      <rgbColor rgb="FF808000"/>
      <rgbColor rgb="FF800080"/>
      <rgbColor rgb="FF008080"/>
      <rgbColor rgb="FFB4C7DC"/>
      <rgbColor rgb="FF808080"/>
      <rgbColor rgb="FF9999FF"/>
      <rgbColor rgb="FF993366"/>
      <rgbColor rgb="FFFFFFD7"/>
      <rgbColor rgb="FFCCFFFF"/>
      <rgbColor rgb="FF660066"/>
      <rgbColor rgb="FFFF8080"/>
      <rgbColor rgb="FF0066CC"/>
      <rgbColor rgb="FFE0C2CD"/>
      <rgbColor rgb="FF000080"/>
      <rgbColor rgb="FFFF00FF"/>
      <rgbColor rgb="FFFFFF00"/>
      <rgbColor rgb="FF00FFFF"/>
      <rgbColor rgb="FF800080"/>
      <rgbColor rgb="FF800000"/>
      <rgbColor rgb="FF008080"/>
      <rgbColor rgb="FF0000FF"/>
      <rgbColor rgb="FF00CCFF"/>
      <rgbColor rgb="FFCCFF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jpeg"/><Relationship Id="rId2" Type="http://schemas.openxmlformats.org/officeDocument/2006/relationships/image" Target="../media/image8.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55800</xdr:colOff>
      <xdr:row>15</xdr:row>
      <xdr:rowOff>51480</xdr:rowOff>
    </xdr:from>
    <xdr:to>
      <xdr:col>6</xdr:col>
      <xdr:colOff>1827720</xdr:colOff>
      <xdr:row>35</xdr:row>
      <xdr:rowOff>156600</xdr:rowOff>
    </xdr:to>
    <xdr:pic>
      <xdr:nvPicPr>
        <xdr:cNvPr id="0" name="Image 9" descr=""/>
        <xdr:cNvPicPr/>
      </xdr:nvPicPr>
      <xdr:blipFill>
        <a:blip r:embed="rId1"/>
        <a:stretch/>
      </xdr:blipFill>
      <xdr:spPr>
        <a:xfrm>
          <a:off x="662760" y="2511000"/>
          <a:ext cx="4679640" cy="3597480"/>
        </a:xfrm>
        <a:prstGeom prst="rect">
          <a:avLst/>
        </a:prstGeom>
        <a:ln w="0">
          <a:noFill/>
        </a:ln>
      </xdr:spPr>
    </xdr:pic>
    <xdr:clientData/>
  </xdr:twoCellAnchor>
  <xdr:twoCellAnchor editAs="oneCell">
    <xdr:from>
      <xdr:col>6</xdr:col>
      <xdr:colOff>730800</xdr:colOff>
      <xdr:row>1</xdr:row>
      <xdr:rowOff>141840</xdr:rowOff>
    </xdr:from>
    <xdr:to>
      <xdr:col>11</xdr:col>
      <xdr:colOff>162360</xdr:colOff>
      <xdr:row>5</xdr:row>
      <xdr:rowOff>93240</xdr:rowOff>
    </xdr:to>
    <xdr:pic>
      <xdr:nvPicPr>
        <xdr:cNvPr id="1" name="Image 1" descr=""/>
        <xdr:cNvPicPr/>
      </xdr:nvPicPr>
      <xdr:blipFill>
        <a:blip r:embed="rId2"/>
        <a:stretch/>
      </xdr:blipFill>
      <xdr:spPr>
        <a:xfrm>
          <a:off x="4245480" y="303840"/>
          <a:ext cx="6139800" cy="5990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048576"/>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G43" activeCellId="0" sqref="G43"/>
    </sheetView>
  </sheetViews>
  <sheetFormatPr defaultColWidth="8.61328125" defaultRowHeight="12.75" zeroHeight="false" outlineLevelRow="0" outlineLevelCol="0"/>
  <cols>
    <col collapsed="false" customWidth="false" hidden="false" outlineLevel="0" max="1" min="1" style="1" width="8.6"/>
    <col collapsed="false" customWidth="true" hidden="false" outlineLevel="0" max="2" min="2" style="1" width="26"/>
    <col collapsed="false" customWidth="true" hidden="false" outlineLevel="0" max="4" min="3" style="1" width="4.03"/>
    <col collapsed="false" customWidth="true" hidden="false" outlineLevel="0" max="5" min="5" style="1" width="3.71"/>
    <col collapsed="false" customWidth="true" hidden="false" outlineLevel="0" max="6" min="6" style="1" width="3.44"/>
    <col collapsed="false" customWidth="true" hidden="false" outlineLevel="0" max="7" min="7" style="1" width="26.59"/>
    <col collapsed="false" customWidth="true" hidden="false" outlineLevel="0" max="8" min="8" style="1" width="4.03"/>
    <col collapsed="false" customWidth="true" hidden="false" outlineLevel="0" max="9" min="9" style="1" width="40.57"/>
    <col collapsed="false" customWidth="true" hidden="false" outlineLevel="0" max="10" min="10" style="1" width="11.3"/>
    <col collapsed="false" customWidth="true" hidden="false" outlineLevel="0" max="11" min="11" style="1" width="12.57"/>
    <col collapsed="false" customWidth="true" hidden="false" outlineLevel="0" max="12" min="12" style="1" width="27.58"/>
    <col collapsed="false" customWidth="false" hidden="false" outlineLevel="0" max="1018" min="13" style="1" width="8.6"/>
    <col collapsed="false" customWidth="true" hidden="false" outlineLevel="0" max="1024" min="1019" style="1" width="11.52"/>
  </cols>
  <sheetData>
    <row r="1" s="2" customFormat="true" ht="12.75" hidden="false" customHeight="false" outlineLevel="0" collapsed="false">
      <c r="A1" s="2" t="s">
        <v>0</v>
      </c>
      <c r="ALP1" s="1"/>
      <c r="ALQ1" s="1"/>
      <c r="ALR1" s="1"/>
      <c r="ALS1" s="1"/>
      <c r="ALT1" s="1"/>
      <c r="ALU1" s="1"/>
      <c r="ALV1" s="1"/>
      <c r="ALW1" s="1"/>
      <c r="ALX1" s="1"/>
      <c r="ALY1" s="1"/>
      <c r="ALZ1" s="1"/>
      <c r="AMA1" s="1"/>
      <c r="AMB1" s="1"/>
      <c r="AMC1" s="1"/>
      <c r="AMD1" s="1"/>
      <c r="AME1" s="1"/>
      <c r="AMF1" s="1"/>
      <c r="AMG1" s="1"/>
      <c r="AMH1" s="1"/>
      <c r="AMI1" s="1"/>
      <c r="AMJ1" s="1"/>
    </row>
    <row r="3" customFormat="false" ht="12.75" hidden="false" customHeight="false" outlineLevel="0" collapsed="false">
      <c r="B3" s="3"/>
      <c r="C3" s="3"/>
      <c r="D3" s="3"/>
      <c r="E3" s="3"/>
      <c r="F3" s="3"/>
      <c r="G3" s="3"/>
      <c r="H3" s="3"/>
      <c r="I3" s="3"/>
      <c r="J3" s="3"/>
      <c r="K3" s="3"/>
      <c r="L3" s="3"/>
      <c r="M3" s="3"/>
      <c r="N3" s="3"/>
      <c r="O3" s="3"/>
    </row>
    <row r="4" customFormat="false" ht="12.75" hidden="false" customHeight="false" outlineLevel="0" collapsed="false">
      <c r="B4" s="3"/>
      <c r="C4" s="3"/>
      <c r="D4" s="3"/>
      <c r="E4" s="3"/>
      <c r="F4" s="3"/>
      <c r="G4" s="3"/>
      <c r="H4" s="3"/>
      <c r="I4" s="3"/>
      <c r="J4" s="3"/>
      <c r="K4" s="3"/>
      <c r="L4" s="3"/>
      <c r="M4" s="3"/>
      <c r="N4" s="3"/>
      <c r="O4" s="3"/>
    </row>
    <row r="5" customFormat="false" ht="12.75" hidden="false" customHeight="false" outlineLevel="0" collapsed="false">
      <c r="B5" s="3"/>
      <c r="C5" s="3"/>
      <c r="D5" s="3"/>
      <c r="E5" s="3"/>
      <c r="F5" s="3"/>
      <c r="G5" s="3"/>
      <c r="H5" s="3"/>
      <c r="I5" s="3"/>
      <c r="J5" s="3"/>
      <c r="K5" s="3"/>
      <c r="L5" s="3"/>
      <c r="M5" s="3"/>
      <c r="N5" s="3"/>
      <c r="O5" s="3"/>
    </row>
    <row r="6" customFormat="false" ht="12.75" hidden="false" customHeight="false" outlineLevel="0" collapsed="false">
      <c r="B6" s="3"/>
      <c r="C6" s="3"/>
      <c r="D6" s="3"/>
      <c r="E6" s="3"/>
      <c r="F6" s="3"/>
      <c r="G6" s="3"/>
      <c r="H6" s="3"/>
      <c r="I6" s="3"/>
      <c r="J6" s="3"/>
      <c r="K6" s="3"/>
      <c r="L6" s="3"/>
      <c r="M6" s="3"/>
      <c r="N6" s="3"/>
      <c r="O6" s="3"/>
    </row>
    <row r="7" customFormat="false" ht="12.75" hidden="false" customHeight="true" outlineLevel="0" collapsed="false">
      <c r="B7" s="4" t="s">
        <v>1</v>
      </c>
      <c r="C7" s="4"/>
      <c r="D7" s="4"/>
      <c r="E7" s="4"/>
      <c r="F7" s="4"/>
      <c r="G7" s="4"/>
      <c r="H7" s="4"/>
      <c r="I7" s="4"/>
      <c r="J7" s="4"/>
      <c r="K7" s="4"/>
      <c r="L7" s="4"/>
      <c r="M7" s="4"/>
      <c r="N7" s="4"/>
      <c r="O7" s="4"/>
    </row>
    <row r="8" customFormat="false" ht="12.8" hidden="false" customHeight="false" outlineLevel="0" collapsed="false">
      <c r="B8" s="4"/>
      <c r="C8" s="4"/>
      <c r="D8" s="4"/>
      <c r="E8" s="4"/>
      <c r="F8" s="4"/>
      <c r="G8" s="4"/>
      <c r="H8" s="4"/>
      <c r="I8" s="4"/>
      <c r="J8" s="4"/>
      <c r="K8" s="4"/>
      <c r="L8" s="4"/>
      <c r="M8" s="4"/>
      <c r="N8" s="4"/>
      <c r="O8" s="4"/>
    </row>
    <row r="9" customFormat="false" ht="12.8" hidden="false" customHeight="false" outlineLevel="0" collapsed="false">
      <c r="B9" s="4"/>
      <c r="C9" s="4"/>
      <c r="D9" s="4"/>
      <c r="E9" s="4"/>
      <c r="F9" s="4"/>
      <c r="G9" s="4"/>
      <c r="H9" s="4"/>
      <c r="I9" s="4"/>
      <c r="J9" s="4"/>
      <c r="K9" s="4"/>
      <c r="L9" s="4"/>
      <c r="M9" s="4"/>
      <c r="N9" s="4"/>
      <c r="O9" s="4"/>
    </row>
    <row r="10" customFormat="false" ht="12.8" hidden="false" customHeight="false" outlineLevel="0" collapsed="false">
      <c r="B10" s="4"/>
      <c r="C10" s="4"/>
      <c r="D10" s="4"/>
      <c r="E10" s="4"/>
      <c r="F10" s="4"/>
      <c r="G10" s="4"/>
      <c r="H10" s="4"/>
      <c r="I10" s="4"/>
      <c r="J10" s="4"/>
      <c r="K10" s="4"/>
      <c r="L10" s="4"/>
      <c r="M10" s="4"/>
      <c r="N10" s="4"/>
      <c r="O10" s="4"/>
    </row>
    <row r="11" customFormat="false" ht="12.8" hidden="false" customHeight="false" outlineLevel="0" collapsed="false"/>
    <row r="12" customFormat="false" ht="12.8" hidden="false" customHeight="false" outlineLevel="0" collapsed="false"/>
    <row r="13" customFormat="false" ht="13.8" hidden="false" customHeight="false" outlineLevel="0" collapsed="false">
      <c r="B13" s="5" t="s">
        <v>2</v>
      </c>
      <c r="C13" s="6"/>
      <c r="D13" s="6"/>
      <c r="E13" s="6"/>
      <c r="F13" s="6"/>
      <c r="G13" s="6"/>
      <c r="I13" s="7" t="s">
        <v>3</v>
      </c>
      <c r="J13" s="7"/>
      <c r="K13" s="7"/>
      <c r="L13" s="7"/>
    </row>
    <row r="14" customFormat="false" ht="13.8" hidden="false" customHeight="true" outlineLevel="0" collapsed="false">
      <c r="B14" s="8" t="s">
        <v>4</v>
      </c>
      <c r="I14" s="9" t="s">
        <v>5</v>
      </c>
      <c r="J14" s="9"/>
      <c r="K14" s="9"/>
      <c r="L14" s="9"/>
    </row>
    <row r="15" customFormat="false" ht="12.8" hidden="false" customHeight="false" outlineLevel="0" collapsed="false">
      <c r="I15" s="10" t="s">
        <v>6</v>
      </c>
      <c r="J15" s="10"/>
      <c r="K15" s="10"/>
      <c r="L15" s="10"/>
    </row>
    <row r="16" customFormat="false" ht="13.8" hidden="false" customHeight="false" outlineLevel="0" collapsed="false">
      <c r="I16" s="11" t="s">
        <v>7</v>
      </c>
      <c r="J16" s="12"/>
      <c r="K16" s="13" t="s">
        <v>8</v>
      </c>
      <c r="L16" s="14"/>
    </row>
    <row r="17" customFormat="false" ht="13.8" hidden="false" customHeight="false" outlineLevel="0" collapsed="false">
      <c r="I17" s="15" t="s">
        <v>9</v>
      </c>
      <c r="J17" s="16"/>
      <c r="K17" s="17" t="n">
        <v>1995</v>
      </c>
      <c r="L17" s="18" t="s">
        <v>10</v>
      </c>
    </row>
    <row r="18" customFormat="false" ht="13.8" hidden="false" customHeight="false" outlineLevel="0" collapsed="false">
      <c r="I18" s="15" t="s">
        <v>11</v>
      </c>
      <c r="J18" s="16"/>
      <c r="K18" s="19" t="n">
        <v>0.45</v>
      </c>
      <c r="L18" s="18"/>
    </row>
    <row r="19" customFormat="false" ht="13.8" hidden="false" customHeight="false" outlineLevel="0" collapsed="false">
      <c r="I19" s="15" t="s">
        <v>12</v>
      </c>
      <c r="K19" s="20" t="n">
        <f aca="false">(1-K18)/K18</f>
        <v>1.22222222222222</v>
      </c>
      <c r="L19" s="18" t="s">
        <v>13</v>
      </c>
    </row>
    <row r="20" customFormat="false" ht="13.8" hidden="false" customHeight="false" outlineLevel="0" collapsed="false">
      <c r="I20" s="15" t="s">
        <v>14</v>
      </c>
      <c r="J20" s="16"/>
      <c r="K20" s="17" t="n">
        <v>26</v>
      </c>
      <c r="L20" s="18" t="s">
        <v>15</v>
      </c>
    </row>
    <row r="21" customFormat="false" ht="13.8" hidden="false" customHeight="false" outlineLevel="0" collapsed="false">
      <c r="I21" s="15" t="s">
        <v>16</v>
      </c>
      <c r="J21" s="16"/>
      <c r="K21" s="19" t="n">
        <v>0.04</v>
      </c>
      <c r="L21" s="18"/>
    </row>
    <row r="22" customFormat="false" ht="13.8" hidden="false" customHeight="false" outlineLevel="0" collapsed="false">
      <c r="I22" s="15" t="s">
        <v>17</v>
      </c>
      <c r="K22" s="20" t="n">
        <f aca="false">K21/(1-K21)</f>
        <v>0.0416666666666667</v>
      </c>
      <c r="L22" s="18" t="s">
        <v>13</v>
      </c>
    </row>
    <row r="23" customFormat="false" ht="13.8" hidden="false" customHeight="false" outlineLevel="0" collapsed="false">
      <c r="I23" s="21" t="s">
        <v>18</v>
      </c>
      <c r="J23" s="22"/>
      <c r="K23" s="23" t="n">
        <v>46</v>
      </c>
      <c r="L23" s="24" t="s">
        <v>15</v>
      </c>
      <c r="O23" s="25" t="s">
        <v>19</v>
      </c>
      <c r="P23" s="25"/>
      <c r="Q23" s="25"/>
      <c r="R23" s="25"/>
      <c r="S23" s="25"/>
      <c r="T23" s="25"/>
      <c r="U23" s="25"/>
      <c r="V23" s="25"/>
      <c r="W23" s="25"/>
    </row>
    <row r="24" customFormat="false" ht="13.8" hidden="false" customHeight="false" outlineLevel="0" collapsed="false">
      <c r="I24" s="26" t="s">
        <v>20</v>
      </c>
      <c r="J24" s="12"/>
      <c r="K24" s="13" t="s">
        <v>21</v>
      </c>
      <c r="L24" s="14"/>
      <c r="O24" s="27"/>
      <c r="P24" s="28"/>
      <c r="Q24" s="28"/>
      <c r="R24" s="28"/>
      <c r="S24" s="28"/>
      <c r="T24" s="28"/>
      <c r="U24" s="28"/>
      <c r="V24" s="28"/>
      <c r="W24" s="29"/>
    </row>
    <row r="25" customFormat="false" ht="13.8" hidden="false" customHeight="false" outlineLevel="0" collapsed="false">
      <c r="I25" s="30" t="s">
        <v>22</v>
      </c>
      <c r="J25" s="16"/>
      <c r="K25" s="17" t="n">
        <v>24</v>
      </c>
      <c r="L25" s="18" t="s">
        <v>15</v>
      </c>
      <c r="O25" s="31"/>
      <c r="P25" s="32" t="s">
        <v>23</v>
      </c>
      <c r="Q25" s="33" t="n">
        <f aca="false">K26*100</f>
        <v>50</v>
      </c>
      <c r="R25" s="34" t="s">
        <v>24</v>
      </c>
      <c r="S25" s="34" t="s">
        <v>25</v>
      </c>
      <c r="T25" s="33" t="n">
        <v>101325</v>
      </c>
      <c r="U25" s="34" t="s">
        <v>26</v>
      </c>
      <c r="W25" s="35"/>
    </row>
    <row r="26" customFormat="false" ht="13.8" hidden="false" customHeight="true" outlineLevel="0" collapsed="false">
      <c r="I26" s="30" t="s">
        <v>27</v>
      </c>
      <c r="J26" s="16"/>
      <c r="K26" s="19" t="n">
        <v>0.5</v>
      </c>
      <c r="L26" s="18"/>
      <c r="O26" s="31"/>
      <c r="P26" s="34" t="s">
        <v>28</v>
      </c>
      <c r="Q26" s="33" t="n">
        <f aca="false">K25</f>
        <v>24</v>
      </c>
      <c r="R26" s="32" t="s">
        <v>29</v>
      </c>
      <c r="S26" s="34" t="s">
        <v>30</v>
      </c>
      <c r="T26" s="33" t="n">
        <f aca="false">Q28</f>
        <v>1479.52487724482</v>
      </c>
      <c r="U26" s="34" t="s">
        <v>26</v>
      </c>
      <c r="W26" s="35"/>
    </row>
    <row r="27" customFormat="false" ht="13.8" hidden="false" customHeight="false" outlineLevel="0" collapsed="false">
      <c r="I27" s="30" t="s">
        <v>31</v>
      </c>
      <c r="J27" s="16"/>
      <c r="K27" s="36" t="n">
        <f aca="false">T27</f>
        <v>0.00919747023835638</v>
      </c>
      <c r="L27" s="18" t="s">
        <v>32</v>
      </c>
      <c r="O27" s="31"/>
      <c r="P27" s="34" t="s">
        <v>33</v>
      </c>
      <c r="Q27" s="33" t="n">
        <f aca="false">EXP(18.3036-3816.44/(-46.13+273.15+Q26))*133.32</f>
        <v>2959.04975448963</v>
      </c>
      <c r="R27" s="32" t="s">
        <v>26</v>
      </c>
      <c r="S27" s="34" t="s">
        <v>34</v>
      </c>
      <c r="T27" s="33" t="n">
        <f aca="false">18/29*(T26/(T25-T26))</f>
        <v>0.00919747023835638</v>
      </c>
      <c r="U27" s="37" t="s">
        <v>35</v>
      </c>
      <c r="W27" s="35"/>
    </row>
    <row r="28" customFormat="false" ht="13.8" hidden="false" customHeight="false" outlineLevel="0" collapsed="false">
      <c r="I28" s="30" t="s">
        <v>36</v>
      </c>
      <c r="J28" s="16"/>
      <c r="K28" s="17" t="n">
        <v>176</v>
      </c>
      <c r="L28" s="18" t="s">
        <v>15</v>
      </c>
      <c r="O28" s="31"/>
      <c r="P28" s="34" t="s">
        <v>37</v>
      </c>
      <c r="Q28" s="33" t="n">
        <f aca="false">Q27*Q25/100</f>
        <v>1479.52487724482</v>
      </c>
      <c r="R28" s="32" t="s">
        <v>38</v>
      </c>
      <c r="W28" s="35"/>
    </row>
    <row r="29" customFormat="false" ht="13.8" hidden="false" customHeight="false" outlineLevel="0" collapsed="false">
      <c r="I29" s="30" t="s">
        <v>39</v>
      </c>
      <c r="J29" s="16"/>
      <c r="K29" s="17" t="n">
        <v>80</v>
      </c>
      <c r="L29" s="18" t="s">
        <v>15</v>
      </c>
      <c r="O29" s="31"/>
      <c r="W29" s="35"/>
    </row>
    <row r="30" customFormat="false" ht="13.8" hidden="false" customHeight="false" outlineLevel="0" collapsed="false">
      <c r="I30" s="30" t="s">
        <v>40</v>
      </c>
      <c r="J30" s="16"/>
      <c r="K30" s="19" t="n">
        <v>0.15</v>
      </c>
      <c r="L30" s="18"/>
      <c r="O30" s="31"/>
      <c r="P30" s="32" t="s">
        <v>23</v>
      </c>
      <c r="Q30" s="33" t="n">
        <f aca="false">K30*100</f>
        <v>15</v>
      </c>
      <c r="R30" s="34" t="s">
        <v>24</v>
      </c>
      <c r="S30" s="34" t="s">
        <v>25</v>
      </c>
      <c r="T30" s="33" t="n">
        <v>101325</v>
      </c>
      <c r="U30" s="34" t="s">
        <v>26</v>
      </c>
      <c r="W30" s="35"/>
    </row>
    <row r="31" customFormat="false" ht="13.8" hidden="false" customHeight="false" outlineLevel="0" collapsed="false">
      <c r="I31" s="38" t="s">
        <v>41</v>
      </c>
      <c r="J31" s="22"/>
      <c r="K31" s="39" t="n">
        <f aca="false">T32</f>
        <v>0.0468097480195043</v>
      </c>
      <c r="L31" s="24" t="s">
        <v>32</v>
      </c>
      <c r="O31" s="31"/>
      <c r="P31" s="34" t="s">
        <v>28</v>
      </c>
      <c r="Q31" s="33" t="n">
        <f aca="false">K29</f>
        <v>80</v>
      </c>
      <c r="R31" s="32" t="s">
        <v>29</v>
      </c>
      <c r="S31" s="34" t="s">
        <v>30</v>
      </c>
      <c r="T31" s="33" t="n">
        <f aca="false">Q33</f>
        <v>7105.62091201238</v>
      </c>
      <c r="U31" s="34" t="s">
        <v>26</v>
      </c>
      <c r="W31" s="35"/>
    </row>
    <row r="32" customFormat="false" ht="13.8" hidden="false" customHeight="false" outlineLevel="0" collapsed="false">
      <c r="I32" s="9"/>
      <c r="J32" s="9"/>
      <c r="K32" s="9"/>
      <c r="L32" s="9"/>
      <c r="O32" s="31"/>
      <c r="P32" s="34" t="s">
        <v>33</v>
      </c>
      <c r="Q32" s="33" t="n">
        <f aca="false">EXP(18.3036-3816.44/(-46.13+273.15+Q31))*133.32</f>
        <v>47370.8060800825</v>
      </c>
      <c r="R32" s="32" t="s">
        <v>26</v>
      </c>
      <c r="S32" s="34" t="s">
        <v>34</v>
      </c>
      <c r="T32" s="33" t="n">
        <f aca="false">18/29*(T31/(T30-T31))</f>
        <v>0.0468097480195043</v>
      </c>
      <c r="U32" s="37" t="s">
        <v>35</v>
      </c>
      <c r="W32" s="35"/>
    </row>
    <row r="33" customFormat="false" ht="13.8" hidden="false" customHeight="false" outlineLevel="0" collapsed="false">
      <c r="B33" s="40"/>
      <c r="C33" s="40"/>
      <c r="D33" s="40"/>
      <c r="E33" s="40"/>
      <c r="F33" s="40"/>
      <c r="G33" s="40"/>
      <c r="H33" s="35"/>
      <c r="O33" s="31"/>
      <c r="P33" s="34" t="s">
        <v>37</v>
      </c>
      <c r="Q33" s="33" t="n">
        <f aca="false">Q32*Q30/100</f>
        <v>7105.62091201238</v>
      </c>
      <c r="R33" s="32" t="s">
        <v>38</v>
      </c>
      <c r="W33" s="35"/>
    </row>
    <row r="34" customFormat="false" ht="12.8" hidden="false" customHeight="false" outlineLevel="0" collapsed="false">
      <c r="B34" s="40"/>
      <c r="H34" s="35"/>
      <c r="I34" s="7" t="s">
        <v>42</v>
      </c>
      <c r="J34" s="7"/>
      <c r="K34" s="7"/>
      <c r="L34" s="7"/>
      <c r="O34" s="41"/>
      <c r="P34" s="42"/>
      <c r="Q34" s="42"/>
      <c r="R34" s="42"/>
      <c r="S34" s="42"/>
      <c r="T34" s="42"/>
      <c r="U34" s="42"/>
      <c r="V34" s="42"/>
      <c r="W34" s="43"/>
    </row>
    <row r="35" customFormat="false" ht="13.8" hidden="false" customHeight="false" outlineLevel="0" collapsed="false">
      <c r="B35" s="40"/>
      <c r="H35" s="35"/>
      <c r="I35" s="44" t="s">
        <v>43</v>
      </c>
      <c r="J35" s="44"/>
      <c r="K35" s="45" t="n">
        <f aca="false">1.67+4.18*(1-K18)/K18</f>
        <v>6.77888888888889</v>
      </c>
      <c r="L35" s="44" t="s">
        <v>44</v>
      </c>
    </row>
    <row r="36" customFormat="false" ht="13.8" hidden="false" customHeight="false" outlineLevel="0" collapsed="false">
      <c r="B36" s="40"/>
      <c r="H36" s="35"/>
      <c r="I36" s="44" t="s">
        <v>45</v>
      </c>
      <c r="J36" s="44"/>
      <c r="K36" s="45" t="n">
        <f aca="false">1.67+4.18*K21/(1-K21)</f>
        <v>1.84416666666667</v>
      </c>
      <c r="L36" s="44" t="s">
        <v>44</v>
      </c>
    </row>
    <row r="37" customFormat="false" ht="13.8" hidden="false" customHeight="false" outlineLevel="0" collapsed="false">
      <c r="B37" s="40"/>
      <c r="H37" s="35"/>
      <c r="I37" s="44" t="s">
        <v>46</v>
      </c>
      <c r="J37" s="44"/>
      <c r="K37" s="46" t="n">
        <f aca="false">K35*(K20-0)</f>
        <v>176.251111111111</v>
      </c>
      <c r="L37" s="44" t="s">
        <v>47</v>
      </c>
    </row>
    <row r="38" customFormat="false" ht="13.8" hidden="false" customHeight="false" outlineLevel="0" collapsed="false">
      <c r="B38" s="40"/>
      <c r="H38" s="35"/>
      <c r="I38" s="1" t="s">
        <v>48</v>
      </c>
      <c r="K38" s="46" t="n">
        <f aca="false">K36*(K23-0)</f>
        <v>84.8316666666667</v>
      </c>
      <c r="L38" s="1" t="s">
        <v>47</v>
      </c>
    </row>
    <row r="39" customFormat="false" ht="13.8" hidden="false" customHeight="false" outlineLevel="0" collapsed="false">
      <c r="B39" s="40"/>
      <c r="H39" s="35"/>
      <c r="I39" s="1" t="s">
        <v>49</v>
      </c>
      <c r="K39" s="46" t="n">
        <f aca="false">((1005 + 1884*K27)*(K25-0) + 2502310*K27)/1000</f>
        <v>47.5507945664391</v>
      </c>
      <c r="L39" s="1" t="s">
        <v>47</v>
      </c>
    </row>
    <row r="40" customFormat="false" ht="13.8" hidden="false" customHeight="false" outlineLevel="0" collapsed="false">
      <c r="B40" s="40"/>
      <c r="H40" s="35"/>
      <c r="I40" s="1" t="s">
        <v>50</v>
      </c>
      <c r="K40" s="46" t="n">
        <f aca="false">((1005 + 1884*K27)*(K28-0) + 2502310*K27)/1000</f>
        <v>202.944655723657</v>
      </c>
      <c r="L40" s="1" t="s">
        <v>47</v>
      </c>
    </row>
    <row r="41" customFormat="false" ht="13.8" hidden="false" customHeight="false" outlineLevel="0" collapsed="false">
      <c r="B41" s="40"/>
      <c r="H41" s="35"/>
      <c r="I41" s="1" t="s">
        <v>51</v>
      </c>
      <c r="K41" s="46" t="n">
        <f aca="false">((1005 + 1884*K31)*(K29-0) + 2502310*K31)/1000</f>
        <v>204.587665788186</v>
      </c>
      <c r="L41" s="1" t="s">
        <v>47</v>
      </c>
    </row>
    <row r="42" customFormat="false" ht="12.8" hidden="false" customHeight="false" outlineLevel="0" collapsed="false">
      <c r="B42" s="40"/>
      <c r="H42" s="35"/>
    </row>
    <row r="43" customFormat="false" ht="12.8" hidden="false" customHeight="false" outlineLevel="0" collapsed="false">
      <c r="B43" s="40"/>
      <c r="H43" s="35"/>
      <c r="I43" s="7" t="s">
        <v>52</v>
      </c>
      <c r="J43" s="7"/>
      <c r="K43" s="7"/>
      <c r="L43" s="7"/>
    </row>
    <row r="44" customFormat="false" ht="13.8" hidden="false" customHeight="false" outlineLevel="0" collapsed="false">
      <c r="B44" s="40"/>
      <c r="H44" s="35"/>
      <c r="I44" s="44" t="s">
        <v>53</v>
      </c>
      <c r="J44" s="44"/>
      <c r="K44" s="47" t="n">
        <f aca="false">K17*K18</f>
        <v>897.75</v>
      </c>
      <c r="L44" s="44" t="s">
        <v>10</v>
      </c>
    </row>
    <row r="45" customFormat="false" ht="13.8" hidden="false" customHeight="false" outlineLevel="0" collapsed="false">
      <c r="B45" s="40"/>
      <c r="H45" s="35"/>
      <c r="I45" s="44" t="s">
        <v>54</v>
      </c>
      <c r="J45" s="44"/>
      <c r="K45" s="47" t="n">
        <f aca="false">K44/(1-K21)</f>
        <v>935.15625</v>
      </c>
      <c r="L45" s="44" t="s">
        <v>10</v>
      </c>
    </row>
    <row r="46" customFormat="false" ht="12.8" hidden="false" customHeight="false" outlineLevel="0" collapsed="false">
      <c r="B46" s="40"/>
      <c r="H46" s="35"/>
    </row>
    <row r="47" customFormat="false" ht="12.8" hidden="false" customHeight="false" outlineLevel="0" collapsed="false">
      <c r="B47" s="40"/>
      <c r="H47" s="35"/>
      <c r="I47" s="7" t="s">
        <v>55</v>
      </c>
      <c r="J47" s="7"/>
      <c r="K47" s="7"/>
      <c r="L47" s="7"/>
    </row>
    <row r="48" customFormat="false" ht="13.8" hidden="false" customHeight="false" outlineLevel="0" collapsed="false">
      <c r="B48" s="40"/>
      <c r="H48" s="35"/>
      <c r="I48" s="44" t="s">
        <v>56</v>
      </c>
      <c r="J48" s="44"/>
      <c r="K48" s="48"/>
      <c r="L48" s="44"/>
    </row>
    <row r="49" customFormat="false" ht="13.8" hidden="false" customHeight="true" outlineLevel="0" collapsed="false">
      <c r="B49" s="49" t="s">
        <v>57</v>
      </c>
      <c r="C49" s="49"/>
      <c r="D49" s="49"/>
      <c r="E49" s="49"/>
      <c r="F49" s="49"/>
      <c r="G49" s="49"/>
      <c r="H49" s="49"/>
      <c r="I49" s="50" t="s">
        <v>58</v>
      </c>
      <c r="J49" s="44"/>
      <c r="K49" s="51" t="n">
        <f aca="false">K44*(K19-K22)/(K31-K27)</f>
        <v>28178.1325812503</v>
      </c>
      <c r="L49" s="44" t="s">
        <v>10</v>
      </c>
    </row>
    <row r="50" customFormat="false" ht="13.8" hidden="false" customHeight="false" outlineLevel="0" collapsed="false">
      <c r="B50" s="49"/>
      <c r="C50" s="49"/>
      <c r="D50" s="49"/>
      <c r="E50" s="49"/>
      <c r="F50" s="49"/>
      <c r="G50" s="49"/>
      <c r="H50" s="49"/>
      <c r="I50" s="44" t="s">
        <v>59</v>
      </c>
      <c r="J50" s="44"/>
      <c r="K50" s="51"/>
      <c r="L50" s="44"/>
    </row>
    <row r="51" customFormat="false" ht="13.8" hidden="false" customHeight="false" outlineLevel="0" collapsed="false">
      <c r="B51" s="49"/>
      <c r="C51" s="49"/>
      <c r="D51" s="49"/>
      <c r="E51" s="49"/>
      <c r="F51" s="49"/>
      <c r="G51" s="49"/>
      <c r="H51" s="49"/>
      <c r="I51" s="44" t="s">
        <v>60</v>
      </c>
      <c r="J51" s="52"/>
      <c r="K51" s="53" t="e">
        <f aca="false">(K49-K50)/K50</f>
        <v>#DIV/0!</v>
      </c>
      <c r="L51" s="44"/>
    </row>
    <row r="52" customFormat="false" ht="13.8" hidden="false" customHeight="false" outlineLevel="0" collapsed="false">
      <c r="B52" s="40"/>
      <c r="H52" s="35"/>
      <c r="I52" s="44" t="s">
        <v>61</v>
      </c>
      <c r="J52" s="52"/>
      <c r="K52" s="54" t="n">
        <f aca="false">(K31-K27)*K49</f>
        <v>1059.84375</v>
      </c>
      <c r="L52" s="44" t="s">
        <v>10</v>
      </c>
    </row>
    <row r="53" customFormat="false" ht="13.8" hidden="false" customHeight="false" outlineLevel="0" collapsed="false">
      <c r="B53" s="40"/>
      <c r="H53" s="35"/>
      <c r="I53" s="44"/>
      <c r="J53" s="52"/>
      <c r="K53" s="54"/>
      <c r="L53" s="44"/>
    </row>
    <row r="54" customFormat="false" ht="12.8" hidden="false" customHeight="false" outlineLevel="0" collapsed="false">
      <c r="B54" s="40"/>
      <c r="H54" s="35"/>
      <c r="I54" s="7" t="s">
        <v>62</v>
      </c>
      <c r="J54" s="7"/>
      <c r="K54" s="7"/>
      <c r="L54" s="7"/>
    </row>
    <row r="55" customFormat="false" ht="13.8" hidden="false" customHeight="false" outlineLevel="0" collapsed="false">
      <c r="B55" s="40"/>
      <c r="H55" s="35"/>
      <c r="I55" s="44" t="s">
        <v>63</v>
      </c>
      <c r="J55" s="44"/>
      <c r="K55" s="48"/>
      <c r="L55" s="44"/>
    </row>
    <row r="56" customFormat="false" ht="12.8" hidden="false" customHeight="false" outlineLevel="0" collapsed="false">
      <c r="B56" s="40"/>
      <c r="H56" s="35"/>
      <c r="I56" s="55" t="s">
        <v>64</v>
      </c>
      <c r="J56" s="55"/>
      <c r="K56" s="55"/>
      <c r="L56" s="55"/>
    </row>
    <row r="57" customFormat="false" ht="13.8" hidden="false" customHeight="false" outlineLevel="0" collapsed="false">
      <c r="B57" s="40"/>
      <c r="H57" s="35"/>
      <c r="I57" s="44" t="s">
        <v>65</v>
      </c>
      <c r="J57" s="44"/>
      <c r="K57" s="47" t="n">
        <f aca="false">K17*K35*(K20-0)</f>
        <v>351620.966666667</v>
      </c>
      <c r="L57" s="44" t="s">
        <v>66</v>
      </c>
    </row>
    <row r="58" customFormat="false" ht="13.8" hidden="false" customHeight="false" outlineLevel="0" collapsed="false">
      <c r="B58" s="40"/>
      <c r="H58" s="35"/>
      <c r="I58" s="44" t="s">
        <v>67</v>
      </c>
      <c r="J58" s="44"/>
      <c r="K58" s="47" t="n">
        <f aca="false">K40*K49</f>
        <v>5718601.41563739</v>
      </c>
      <c r="L58" s="44" t="s">
        <v>66</v>
      </c>
    </row>
    <row r="59" customFormat="false" ht="13.8" hidden="false" customHeight="false" outlineLevel="0" collapsed="false">
      <c r="B59" s="40"/>
      <c r="H59" s="35"/>
      <c r="I59" s="44" t="s">
        <v>68</v>
      </c>
      <c r="J59" s="44"/>
      <c r="K59" s="47" t="n">
        <f aca="false">K57+K58</f>
        <v>6070222.38230405</v>
      </c>
      <c r="L59" s="44" t="s">
        <v>66</v>
      </c>
    </row>
    <row r="60" customFormat="false" ht="13.8" hidden="false" customHeight="false" outlineLevel="0" collapsed="false">
      <c r="B60" s="40"/>
      <c r="H60" s="35"/>
      <c r="I60" s="44"/>
      <c r="J60" s="44"/>
      <c r="K60" s="48"/>
      <c r="L60" s="44"/>
    </row>
    <row r="61" customFormat="false" ht="12.8" hidden="false" customHeight="false" outlineLevel="0" collapsed="false">
      <c r="B61" s="40"/>
      <c r="H61" s="35"/>
      <c r="I61" s="55" t="s">
        <v>69</v>
      </c>
      <c r="J61" s="55"/>
      <c r="K61" s="55"/>
      <c r="L61" s="55"/>
    </row>
    <row r="62" customFormat="false" ht="13.8" hidden="false" customHeight="false" outlineLevel="0" collapsed="false">
      <c r="B62" s="40"/>
      <c r="H62" s="35"/>
      <c r="I62" s="44" t="s">
        <v>70</v>
      </c>
      <c r="J62" s="44"/>
      <c r="K62" s="47" t="n">
        <f aca="false">K45*K36*(K23-0)</f>
        <v>79330.86328125</v>
      </c>
      <c r="L62" s="44"/>
    </row>
    <row r="63" customFormat="false" ht="13.8" hidden="false" customHeight="false" outlineLevel="0" collapsed="false">
      <c r="B63" s="40"/>
      <c r="H63" s="35"/>
      <c r="I63" s="44" t="s">
        <v>71</v>
      </c>
      <c r="J63" s="44"/>
      <c r="K63" s="47" t="n">
        <f aca="false">K41*K49</f>
        <v>5764898.37106801</v>
      </c>
      <c r="L63" s="44"/>
    </row>
    <row r="64" customFormat="false" ht="13.8" hidden="false" customHeight="false" outlineLevel="0" collapsed="false">
      <c r="B64" s="40"/>
      <c r="H64" s="35"/>
      <c r="I64" s="44" t="s">
        <v>72</v>
      </c>
      <c r="J64" s="44"/>
      <c r="K64" s="47" t="n">
        <f aca="false">K62+K63</f>
        <v>5844229.23434926</v>
      </c>
      <c r="L64" s="44" t="s">
        <v>66</v>
      </c>
    </row>
    <row r="65" customFormat="false" ht="13.8" hidden="false" customHeight="false" outlineLevel="0" collapsed="false">
      <c r="B65" s="40"/>
      <c r="H65" s="35"/>
      <c r="I65" s="44"/>
      <c r="J65" s="44"/>
      <c r="K65" s="48"/>
      <c r="L65" s="44"/>
    </row>
    <row r="66" customFormat="false" ht="13.8" hidden="false" customHeight="true" outlineLevel="0" collapsed="false">
      <c r="B66" s="56" t="s">
        <v>73</v>
      </c>
      <c r="C66" s="56"/>
      <c r="D66" s="56"/>
      <c r="E66" s="56"/>
      <c r="F66" s="56"/>
      <c r="G66" s="56"/>
      <c r="H66" s="56"/>
      <c r="I66" s="44" t="s">
        <v>74</v>
      </c>
      <c r="J66" s="44"/>
      <c r="K66" s="47" t="n">
        <f aca="false">K59-K64</f>
        <v>225993.147954794</v>
      </c>
      <c r="L66" s="44"/>
    </row>
    <row r="67" customFormat="false" ht="13.8" hidden="false" customHeight="false" outlineLevel="0" collapsed="false">
      <c r="B67" s="56"/>
      <c r="C67" s="56"/>
      <c r="D67" s="56"/>
      <c r="E67" s="56"/>
      <c r="F67" s="56"/>
      <c r="G67" s="56"/>
      <c r="H67" s="56"/>
      <c r="I67" s="44" t="s">
        <v>75</v>
      </c>
      <c r="J67" s="44"/>
      <c r="K67" s="53" t="n">
        <f aca="false">K66/K59</f>
        <v>0.0372297971510253</v>
      </c>
      <c r="L67" s="44"/>
    </row>
    <row r="68" customFormat="false" ht="13.8" hidden="false" customHeight="false" outlineLevel="0" collapsed="false">
      <c r="B68" s="40"/>
      <c r="H68" s="35"/>
      <c r="I68" s="44"/>
      <c r="J68" s="44"/>
      <c r="K68" s="48"/>
      <c r="L68" s="44"/>
    </row>
    <row r="69" customFormat="false" ht="12.8" hidden="false" customHeight="false" outlineLevel="0" collapsed="false">
      <c r="B69" s="40"/>
      <c r="C69" s="40"/>
      <c r="D69" s="40"/>
      <c r="E69" s="40"/>
      <c r="F69" s="40"/>
      <c r="G69" s="40"/>
      <c r="H69" s="35"/>
      <c r="I69" s="7" t="s">
        <v>76</v>
      </c>
      <c r="J69" s="7"/>
      <c r="K69" s="7"/>
      <c r="L69" s="7"/>
    </row>
    <row r="70" customFormat="false" ht="13.8" hidden="false" customHeight="false" outlineLevel="0" collapsed="false">
      <c r="B70" s="40"/>
      <c r="C70" s="40"/>
      <c r="D70" s="40"/>
      <c r="E70" s="40"/>
      <c r="F70" s="40"/>
      <c r="G70" s="40"/>
      <c r="H70" s="35"/>
      <c r="I70" s="44" t="s">
        <v>77</v>
      </c>
      <c r="J70" s="44"/>
      <c r="K70" s="47" t="n">
        <f aca="false">((K40-K39)*K49)/K52</f>
        <v>4131.46638077591</v>
      </c>
      <c r="L70" s="44" t="s">
        <v>78</v>
      </c>
    </row>
    <row r="71" customFormat="false" ht="12.8" hidden="false" customHeight="false" outlineLevel="0" collapsed="false"/>
    <row r="73" customFormat="false" ht="12.8" hidden="false" customHeight="false" outlineLevel="0" collapsed="false"/>
    <row r="74" customFormat="false" ht="12.8" hidden="false" customHeight="false" outlineLevel="0" collapsed="false">
      <c r="B74" s="57" t="s">
        <v>79</v>
      </c>
    </row>
    <row r="75" customFormat="false" ht="12.8" hidden="false" customHeight="false" outlineLevel="0" collapsed="false"/>
    <row r="76" customFormat="false" ht="12.8" hidden="false" customHeight="false" outlineLevel="0" collapsed="false">
      <c r="B76" s="58" t="s">
        <v>80</v>
      </c>
    </row>
    <row r="77" customFormat="false" ht="12.8" hidden="false" customHeight="false" outlineLevel="0" collapsed="false"/>
    <row r="78" customFormat="false" ht="16.85" hidden="false" customHeight="true" outlineLevel="0" collapsed="false">
      <c r="B78" s="59" t="s">
        <v>81</v>
      </c>
      <c r="C78" s="59"/>
      <c r="D78" s="59"/>
      <c r="E78" s="59"/>
      <c r="F78" s="59"/>
      <c r="G78" s="59"/>
      <c r="H78" s="59"/>
      <c r="I78" s="59"/>
      <c r="J78" s="59"/>
    </row>
    <row r="79" customFormat="false" ht="16.85" hidden="false" customHeight="true" outlineLevel="0" collapsed="false">
      <c r="B79" s="59"/>
      <c r="C79" s="59"/>
      <c r="D79" s="59"/>
      <c r="E79" s="59"/>
      <c r="F79" s="59"/>
      <c r="G79" s="59"/>
      <c r="H79" s="59"/>
      <c r="I79" s="59"/>
      <c r="J79" s="59"/>
    </row>
    <row r="80" s="2" customFormat="true" ht="12.75" hidden="false" customHeight="false" outlineLevel="0" collapsed="false">
      <c r="A80" s="2" t="s">
        <v>0</v>
      </c>
      <c r="ALP80" s="1"/>
      <c r="ALQ80" s="1"/>
      <c r="ALR80" s="1"/>
      <c r="ALS80" s="1"/>
      <c r="ALT80" s="1"/>
      <c r="ALU80" s="1"/>
      <c r="ALV80" s="1"/>
      <c r="ALW80" s="1"/>
      <c r="ALX80" s="1"/>
      <c r="ALY80" s="1"/>
      <c r="ALZ80" s="1"/>
      <c r="AMA80" s="1"/>
      <c r="AMB80" s="1"/>
      <c r="AMC80" s="1"/>
      <c r="AMD80" s="1"/>
      <c r="AME80" s="1"/>
      <c r="AMF80" s="1"/>
      <c r="AMG80" s="1"/>
      <c r="AMH80" s="1"/>
      <c r="AMI80" s="1"/>
      <c r="AMJ80" s="1"/>
    </row>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c80a" objects="true" scenarios="true"/>
  <mergeCells count="17">
    <mergeCell ref="B3:O6"/>
    <mergeCell ref="B7:O10"/>
    <mergeCell ref="I13:L13"/>
    <mergeCell ref="I14:L14"/>
    <mergeCell ref="I15:L15"/>
    <mergeCell ref="O23:W23"/>
    <mergeCell ref="I32:L32"/>
    <mergeCell ref="I34:L34"/>
    <mergeCell ref="I43:L43"/>
    <mergeCell ref="I47:L47"/>
    <mergeCell ref="B49:H51"/>
    <mergeCell ref="I54:L54"/>
    <mergeCell ref="I56:L56"/>
    <mergeCell ref="I61:L61"/>
    <mergeCell ref="B66:H67"/>
    <mergeCell ref="I69:L69"/>
    <mergeCell ref="B78:J78"/>
  </mergeCells>
  <hyperlinks>
    <hyperlink ref="B74" r:id="rId1" display="If you spot a mistake or wish to suggest an improvement, please contact admin@powderprocess.net"/>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docProps/app.xml><?xml version="1.0" encoding="utf-8"?>
<Properties xmlns="http://schemas.openxmlformats.org/officeDocument/2006/extended-properties" xmlns:vt="http://schemas.openxmlformats.org/officeDocument/2006/docPropsVTypes">
  <Template/>
  <TotalTime>871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2021-07-25T17:01:29Z</dcterms:created>
  <dc:creator/>
  <dc:description/>
  <dc:language>en-SG</dc:language>
  <cp:lastModifiedBy/>
  <dcterms:modified xsi:type="dcterms:W3CDTF">2023-05-07T09:47:36Z</dcterms:modified>
  <cp:revision>69</cp:revision>
  <dc:subject/>
  <dc:title/>
</cp:coreProperties>
</file>

<file path=docProps/custom.xml><?xml version="1.0" encoding="utf-8"?>
<Properties xmlns="http://schemas.openxmlformats.org/officeDocument/2006/custom-properties" xmlns:vt="http://schemas.openxmlformats.org/officeDocument/2006/docPropsVTypes"/>
</file>